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Поставка автомобильных шин_07.11.2025\"/>
    </mc:Choice>
  </mc:AlternateContent>
  <xr:revisionPtr revIDLastSave="0" documentId="13_ncr:1_{3EC0644D-5688-4422-81DB-4687345EE409}" xr6:coauthVersionLast="45" xr6:coauthVersionMax="47" xr10:uidLastSave="{00000000-0000-0000-0000-000000000000}"/>
  <bookViews>
    <workbookView xWindow="-38520" yWindow="-4665" windowWidth="38640" windowHeight="21120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НМЦД'!$A$1:$X$29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2" l="1"/>
  <c r="F16" i="2"/>
  <c r="F12" i="2"/>
  <c r="F11" i="2"/>
  <c r="I19" i="2"/>
  <c r="J14" i="2" l="1"/>
  <c r="L14" i="2" s="1"/>
  <c r="D17" i="2" l="1"/>
  <c r="D12" i="2"/>
  <c r="E12" i="2"/>
  <c r="G17" i="2" l="1"/>
  <c r="E17" i="2"/>
  <c r="G12" i="2"/>
  <c r="G11" i="2" s="1"/>
  <c r="L12" i="2" l="1"/>
  <c r="J19" i="2"/>
  <c r="H19" i="2" s="1"/>
  <c r="G16" i="2"/>
  <c r="E16" i="2"/>
  <c r="D16" i="2"/>
  <c r="D11" i="2"/>
  <c r="L19" i="2" l="1"/>
  <c r="J16" i="2"/>
  <c r="J17" i="2" s="1"/>
  <c r="L11" i="2"/>
  <c r="H14" i="2"/>
  <c r="I14" i="2"/>
  <c r="L24" i="2" l="1"/>
  <c r="L22" i="2" s="1"/>
  <c r="L21" i="2" s="1"/>
  <c r="L17" i="2"/>
  <c r="E11" i="2"/>
  <c r="L16" i="2" l="1"/>
  <c r="J11" i="2"/>
  <c r="J12" i="2" s="1"/>
</calcChain>
</file>

<file path=xl/sharedStrings.xml><?xml version="1.0" encoding="utf-8"?>
<sst xmlns="http://schemas.openxmlformats.org/spreadsheetml/2006/main" count="136" uniqueCount="50">
  <si>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</si>
  <si>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</si>
  <si>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</si>
  <si>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</si>
  <si>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</si>
  <si>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</si>
  <si>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</si>
  <si>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</si>
  <si>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Цена за единицу работы, услуги без учета налога на добавленную стоимость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</si>
  <si>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</si>
  <si>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</si>
  <si>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</si>
  <si>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</si>
  <si>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</si>
  <si>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Количество работ, услуг</t>
  </si>
  <si>
    <t>Стоимость работ, услуг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</si>
  <si>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</si>
  <si>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</si>
  <si>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</si>
  <si>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Цена за единицу работы, услуги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</si>
  <si>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</si>
  <si>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</si>
  <si>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</si>
  <si>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</si>
  <si>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</si>
  <si>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Способ определения поставщика (подрядчика, исполнителя) -  п. 6.4.4 Положения о закупках товаров, работ, услуг для нужд АНО «Кинопарк», (утверждено Протоколом заседания Наблюдательного совета от 16.06.2025 г. № 2, приложение к Приказу от 16.06.2025 г. № П-01-ПР-060-1/25) - Запрос предложений</t>
  </si>
  <si>
    <t>Поставка автомобильных шин (Автошина Gislaved 215/50 R17 91T / Автошина Continental 215/50 R17 91T / Автошина Кордиант 215/50 R17 91T / Автошина Gislaved 215/50R17 91T (шип.)</t>
  </si>
  <si>
    <t>Поставка автомобильных шин (Автошина Viatti 195/50 R15 82T / Автошина Continental 195/50 R15 82T / Автошина КАМА 195/50 R15 82T / Автошина VIATTI 195/50/15 Ш.)</t>
  </si>
  <si>
    <t>КП 4</t>
  </si>
  <si>
    <t>Начальник транспортного отдела</t>
  </si>
  <si>
    <t>С.Н. Захаров</t>
  </si>
  <si>
    <t>Расчет начальной (максимальной) цены договора 
на поставку автомобильных шин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использованием метода анализа рыночной стоимости закупаемых товаров, работ, услуг</t>
  </si>
  <si>
    <t>Рекомендуемая цена, руб. с НДС 20%</t>
  </si>
  <si>
    <t>Итого</t>
  </si>
  <si>
    <t>Начальная (максимальная) цена договора по результатам экспертизы НМЦ (ЗАКЛЮЧЕНИЕ ООО «Центр инжиниринговых услуг и технической экспертизы» №024-ЦД/КИНОПАРК-30102510/10-25 от 05 ноября 2025 г.):                                                                               Рекомендуемая экспертной организацией начальная (максимальная) цена договора составляет 475 442 (Четыреста семьдесят пять тысяч четыреста сорок два) рубля 64 копейки, с учетом НДС 20% в размере 79 240 (Семьдесят девять тысяч двести сорок) рублей 44 копейки.</t>
  </si>
  <si>
    <r>
      <t>Расчет Экспертизы</t>
    </r>
    <r>
      <rPr>
        <b/>
        <sz val="14"/>
        <rFont val="Times New Roman"/>
        <family val="1"/>
        <charset val="204"/>
      </rPr>
      <t xml:space="preserve"> (ЗАКЛЮЧЕНИЕ ООО «Центр инжиниринговых услуг и технической экспертизы» № 024-ЦД/КИНОПАРК-30102510/10-25 от 05 ноября 2025 г.)</t>
    </r>
  </si>
  <si>
    <r>
      <rPr>
        <b/>
        <sz val="14"/>
        <rFont val="Times New Roman"/>
        <family val="1"/>
      </rPr>
      <t>Стоимость, руб. с НДС 20%</t>
    </r>
  </si>
  <si>
    <r>
      <rPr>
        <b/>
        <sz val="14"/>
        <rFont val="Times New Roman"/>
        <family val="1"/>
      </rPr>
      <t>Снижение, руб.</t>
    </r>
  </si>
  <si>
    <r>
      <rPr>
        <b/>
        <sz val="14"/>
        <rFont val="Times New Roman"/>
        <family val="1"/>
      </rPr>
      <t>Снижение,
%</t>
    </r>
  </si>
  <si>
    <r>
      <rPr>
        <sz val="14"/>
        <rFont val="Times New Roman"/>
        <family val="1"/>
      </rPr>
      <t>12 380,00</t>
    </r>
  </si>
  <si>
    <r>
      <rPr>
        <sz val="14"/>
        <rFont val="Times New Roman"/>
        <family val="1"/>
      </rPr>
      <t>396 160,00</t>
    </r>
  </si>
  <si>
    <r>
      <rPr>
        <sz val="14"/>
        <rFont val="Times New Roman"/>
        <family val="1"/>
      </rPr>
      <t>31 285,44</t>
    </r>
  </si>
  <si>
    <r>
      <rPr>
        <sz val="14"/>
        <rFont val="Times New Roman"/>
        <family val="1"/>
      </rPr>
      <t>9 910,33</t>
    </r>
  </si>
  <si>
    <r>
      <rPr>
        <sz val="14"/>
        <rFont val="Times New Roman"/>
        <family val="1"/>
      </rPr>
      <t>79 282,64</t>
    </r>
  </si>
  <si>
    <r>
      <rPr>
        <sz val="14"/>
        <rFont val="Times New Roman"/>
        <family val="1"/>
      </rPr>
      <t>8 984,00</t>
    </r>
  </si>
  <si>
    <r>
      <rPr>
        <sz val="14"/>
        <rFont val="Times New Roman"/>
        <family val="1"/>
      </rPr>
      <t>475 442,64</t>
    </r>
  </si>
  <si>
    <r>
      <rPr>
        <sz val="14"/>
        <rFont val="Times New Roman"/>
        <family val="1"/>
      </rPr>
      <t>40 269,44</t>
    </r>
  </si>
  <si>
    <t xml:space="preserve">Дата составления таблицы "07" ноября 2025 г.                                                                                                                 </t>
  </si>
  <si>
    <t>шт.</t>
  </si>
  <si>
    <t xml:space="preserve">шт.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</si>
</sst>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22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120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4" fontId="10" fillId="2" borderId="7" xfId="0" applyNumberFormat="1" applyFont="1" applyFill="1" applyBorder="1" applyAlignment="1">
      <alignment horizontal="center" vertical="center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9" fontId="16" fillId="2" borderId="7" xfId="0" applyNumberFormat="1" applyFont="1" applyFill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4" fontId="15" fillId="2" borderId="7" xfId="4" applyNumberFormat="1" applyFont="1" applyFill="1" applyBorder="1" applyAlignment="1">
      <alignment horizontal="center" vertical="center"/>
    </xf>
    <xf numFmtId="0" fontId="10" fillId="0" borderId="7" xfId="0" applyFont="1" applyBorder="1"/>
    <xf numFmtId="0" fontId="10" fillId="0" borderId="1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10" fontId="16" fillId="0" borderId="4" xfId="0" applyNumberFormat="1" applyFont="1" applyBorder="1" applyAlignment="1">
      <alignment horizontal="center" vertical="center" wrapText="1"/>
    </xf>
    <xf numFmtId="10" fontId="16" fillId="0" borderId="6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6" fontId="10" fillId="0" borderId="0" xfId="6" applyNumberFormat="1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0" fillId="2" borderId="12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4" fontId="12" fillId="0" borderId="7" xfId="0" applyNumberFormat="1" applyFont="1" applyBorder="1" applyAlignment="1">
      <alignment horizontal="center" vertical="center" wrapText="1"/>
    </xf>
    <xf numFmtId="10" fontId="21" fillId="0" borderId="7" xfId="0" applyNumberFormat="1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0" fontId="21" fillId="0" borderId="11" xfId="0" applyNumberFormat="1" applyFont="1" applyBorder="1" applyAlignment="1">
      <alignment horizontal="center" vertical="center" shrinkToFit="1"/>
    </xf>
    <xf numFmtId="10" fontId="21" fillId="0" borderId="8" xfId="0" applyNumberFormat="1" applyFont="1" applyBorder="1" applyAlignment="1">
      <alignment horizontal="center" vertical="center" shrinkToFit="1"/>
    </xf>
    <xf numFmtId="10" fontId="21" fillId="0" borderId="14" xfId="0" applyNumberFormat="1" applyFont="1" applyBorder="1" applyAlignment="1">
      <alignment horizontal="center" vertical="center" shrinkToFit="1"/>
    </xf>
    <xf numFmtId="10" fontId="21" fillId="0" borderId="15" xfId="0" applyNumberFormat="1" applyFont="1" applyBorder="1" applyAlignment="1">
      <alignment horizontal="center" vertical="center" shrinkToFit="1"/>
    </xf>
    <xf numFmtId="10" fontId="21" fillId="0" borderId="9" xfId="0" applyNumberFormat="1" applyFont="1" applyBorder="1" applyAlignment="1">
      <alignment horizontal="center" vertical="center" shrinkToFit="1"/>
    </xf>
    <xf numFmtId="10" fontId="21" fillId="0" borderId="10" xfId="0" applyNumberFormat="1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1"/>
  <sheetViews>
    <sheetView tabSelected="1" view="pageBreakPreview" topLeftCell="A20" zoomScale="80" zoomScaleNormal="90" zoomScaleSheetLayoutView="80" workbookViewId="0">
      <selection activeCell="M21" sqref="M21:O26"/>
    </sheetView>
  </sheetViews>
  <sheetFormatPr defaultColWidth="9.21875" defaultRowHeight="15.6" x14ac:dyDescent="0.3"/>
  <cols>
    <col min="1" max="1" width="35.5546875" style="1" customWidth="1"/>
    <col min="2" max="2" width="32.44140625" style="1" customWidth="1"/>
    <col min="3" max="3" width="15.77734375" style="1" customWidth="1"/>
    <col min="4" max="4" width="22.44140625" style="1" customWidth="1"/>
    <col min="5" max="6" width="23" style="1" customWidth="1"/>
    <col min="7" max="8" width="22.44140625" style="1" customWidth="1"/>
    <col min="9" max="9" width="37.44140625" style="1" customWidth="1"/>
    <col min="10" max="10" width="20.44140625" style="14" customWidth="1"/>
    <col min="11" max="11" width="16.44140625" style="1" customWidth="1"/>
    <col min="12" max="12" width="32.6640625" style="1" customWidth="1"/>
    <col min="13" max="13" width="27.77734375" style="1" customWidth="1"/>
    <col min="14" max="14" width="9.33203125" style="1" customWidth="1"/>
    <col min="15" max="15" width="2" style="1" hidden="1" customWidth="1"/>
    <col min="16" max="16" width="17.5546875" style="1" customWidth="1"/>
    <col min="17" max="17" width="17.44140625" style="1" customWidth="1"/>
    <col min="18" max="16384" width="9.21875" style="1"/>
  </cols>
  <sheetData>
    <row r="1" spans="1:19" ht="24.75" customHeight="1" x14ac:dyDescent="0.3">
      <c r="H1" s="34" t="s">
        <v>23</v>
      </c>
      <c r="I1" s="34"/>
      <c r="J1" s="34"/>
      <c r="K1" s="34"/>
      <c r="L1" s="34"/>
    </row>
    <row r="2" spans="1:19" ht="68.25" customHeight="1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9" ht="15" hidden="1" customHeight="1" x14ac:dyDescent="0.3">
      <c r="A3" s="42"/>
      <c r="B3" s="42"/>
      <c r="C3" s="42"/>
      <c r="D3" s="42"/>
      <c r="E3" s="42"/>
      <c r="F3" s="42"/>
      <c r="G3" s="42"/>
      <c r="H3" s="42"/>
      <c r="I3" s="42"/>
      <c r="J3" s="43"/>
      <c r="K3" s="42"/>
      <c r="L3" s="42"/>
    </row>
    <row r="4" spans="1:19" ht="25.5" customHeight="1" x14ac:dyDescent="0.3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9" ht="51" customHeight="1" x14ac:dyDescent="0.3">
      <c r="H5" s="58" t="s">
        <v>25</v>
      </c>
      <c r="I5" s="58"/>
      <c r="J5" s="58"/>
      <c r="K5" s="58"/>
      <c r="L5" s="58"/>
    </row>
    <row r="6" spans="1:19" ht="37.200000000000003" customHeight="1" x14ac:dyDescent="0.3">
      <c r="A6" s="59" t="s">
        <v>7</v>
      </c>
      <c r="B6" s="59" t="s">
        <v>0</v>
      </c>
      <c r="C6" s="59" t="s">
        <v>1</v>
      </c>
      <c r="D6" s="51" t="s">
        <v>16</v>
      </c>
      <c r="E6" s="52"/>
      <c r="F6" s="52"/>
      <c r="G6" s="53"/>
      <c r="H6" s="54" t="s">
        <v>10</v>
      </c>
      <c r="I6" s="55"/>
      <c r="J6" s="8" t="s">
        <v>16</v>
      </c>
      <c r="K6" s="59" t="s">
        <v>14</v>
      </c>
      <c r="L6" s="59" t="s">
        <v>15</v>
      </c>
      <c r="M6" s="72" t="s">
        <v>35</v>
      </c>
      <c r="N6" s="73"/>
      <c r="O6" s="73"/>
      <c r="P6" s="73"/>
      <c r="Q6" s="73"/>
      <c r="R6" s="73"/>
      <c r="S6" s="73"/>
    </row>
    <row r="7" spans="1:19" ht="15.6" customHeight="1" x14ac:dyDescent="0.3">
      <c r="A7" s="60"/>
      <c r="B7" s="60"/>
      <c r="C7" s="60"/>
      <c r="D7" s="45" t="s">
        <v>2</v>
      </c>
      <c r="E7" s="46"/>
      <c r="F7" s="46"/>
      <c r="G7" s="47"/>
      <c r="H7" s="56"/>
      <c r="I7" s="57"/>
      <c r="J7" s="62" t="s">
        <v>4</v>
      </c>
      <c r="K7" s="60"/>
      <c r="L7" s="60"/>
      <c r="M7" s="73"/>
      <c r="N7" s="73"/>
      <c r="O7" s="73"/>
      <c r="P7" s="73"/>
      <c r="Q7" s="73"/>
      <c r="R7" s="73"/>
      <c r="S7" s="73"/>
    </row>
    <row r="8" spans="1:19" ht="32.25" customHeight="1" x14ac:dyDescent="0.3">
      <c r="A8" s="60"/>
      <c r="B8" s="60"/>
      <c r="C8" s="60"/>
      <c r="D8" s="48"/>
      <c r="E8" s="49"/>
      <c r="F8" s="49"/>
      <c r="G8" s="50"/>
      <c r="H8" s="59" t="s">
        <v>3</v>
      </c>
      <c r="I8" s="59" t="s">
        <v>24</v>
      </c>
      <c r="J8" s="63"/>
      <c r="K8" s="60"/>
      <c r="L8" s="60"/>
      <c r="M8" s="73"/>
      <c r="N8" s="73"/>
      <c r="O8" s="73"/>
      <c r="P8" s="73"/>
      <c r="Q8" s="73"/>
      <c r="R8" s="73"/>
      <c r="S8" s="73"/>
    </row>
    <row r="9" spans="1:19" ht="24" customHeight="1" x14ac:dyDescent="0.3">
      <c r="A9" s="61"/>
      <c r="B9" s="61"/>
      <c r="C9" s="61"/>
      <c r="D9" s="18" t="s">
        <v>20</v>
      </c>
      <c r="E9" s="18" t="s">
        <v>21</v>
      </c>
      <c r="F9" s="18" t="s">
        <v>22</v>
      </c>
      <c r="G9" s="18" t="s">
        <v>28</v>
      </c>
      <c r="H9" s="61"/>
      <c r="I9" s="61"/>
      <c r="J9" s="64"/>
      <c r="K9" s="61"/>
      <c r="L9" s="61"/>
      <c r="M9" s="73"/>
      <c r="N9" s="73"/>
      <c r="O9" s="73"/>
      <c r="P9" s="73"/>
      <c r="Q9" s="73"/>
      <c r="R9" s="73"/>
      <c r="S9" s="73"/>
    </row>
    <row r="10" spans="1:19" ht="18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5</v>
      </c>
      <c r="G10" s="8">
        <v>6</v>
      </c>
      <c r="H10" s="8">
        <v>7</v>
      </c>
      <c r="I10" s="8">
        <v>8</v>
      </c>
      <c r="J10" s="18">
        <v>9</v>
      </c>
      <c r="K10" s="18">
        <v>10</v>
      </c>
      <c r="L10" s="19">
        <v>11</v>
      </c>
      <c r="M10" s="73"/>
      <c r="N10" s="73"/>
      <c r="O10" s="73"/>
      <c r="P10" s="73"/>
      <c r="Q10" s="73"/>
      <c r="R10" s="73"/>
      <c r="S10" s="73"/>
    </row>
    <row r="11" spans="1:19" ht="69.599999999999994" customHeight="1" x14ac:dyDescent="0.3">
      <c r="A11" s="2" t="s">
        <v>8</v>
      </c>
      <c r="B11" s="36" t="s">
        <v>26</v>
      </c>
      <c r="C11" s="59" t="s">
        <v>48</v>
      </c>
      <c r="D11" s="3">
        <f>D14-D12</f>
        <v>10133.333333333334</v>
      </c>
      <c r="E11" s="3">
        <f t="shared" ref="E11" si="0">E14-E12</f>
        <v>12260.833333333332</v>
      </c>
      <c r="F11" s="3">
        <f t="shared" ref="F11" si="1">F14-F12</f>
        <v>11146.666666666666</v>
      </c>
      <c r="G11" s="3">
        <f>G14-G12</f>
        <v>11000</v>
      </c>
      <c r="H11" s="17" t="s">
        <v>12</v>
      </c>
      <c r="I11" s="17" t="s">
        <v>12</v>
      </c>
      <c r="J11" s="4">
        <f>ROUND((D11+E11+G11)/3,2)</f>
        <v>11131.39</v>
      </c>
      <c r="K11" s="20" t="s">
        <v>12</v>
      </c>
      <c r="L11" s="28">
        <f>L14-L12</f>
        <v>356204.53333333333</v>
      </c>
      <c r="M11" s="75" t="s">
        <v>32</v>
      </c>
      <c r="N11" s="76"/>
      <c r="O11" s="77"/>
      <c r="P11" s="84" t="s">
        <v>36</v>
      </c>
      <c r="Q11" s="84" t="s">
        <v>37</v>
      </c>
      <c r="R11" s="87" t="s">
        <v>38</v>
      </c>
      <c r="S11" s="88"/>
    </row>
    <row r="12" spans="1:19" ht="54" x14ac:dyDescent="0.3">
      <c r="A12" s="2" t="s">
        <v>9</v>
      </c>
      <c r="B12" s="37"/>
      <c r="C12" s="60"/>
      <c r="D12" s="27">
        <f>D14*D13/(100%+D13)</f>
        <v>2026.6666666666667</v>
      </c>
      <c r="E12" s="27">
        <f>E14*E13/(100%+E13)</f>
        <v>2452.166666666667</v>
      </c>
      <c r="F12" s="27">
        <f>F14*F13/(100%+F13)</f>
        <v>2229.3333333333335</v>
      </c>
      <c r="G12" s="27">
        <f>G14*G13/(100%+G13)</f>
        <v>2200</v>
      </c>
      <c r="H12" s="17" t="s">
        <v>12</v>
      </c>
      <c r="I12" s="17" t="s">
        <v>12</v>
      </c>
      <c r="J12" s="5">
        <f>J14-J11</f>
        <v>2226.2800000000007</v>
      </c>
      <c r="K12" s="17" t="s">
        <v>12</v>
      </c>
      <c r="L12" s="27">
        <f>L14*L13/(100%+L13)</f>
        <v>71240.906666666677</v>
      </c>
      <c r="M12" s="78"/>
      <c r="N12" s="79"/>
      <c r="O12" s="80"/>
      <c r="P12" s="85"/>
      <c r="Q12" s="85"/>
      <c r="R12" s="89"/>
      <c r="S12" s="90"/>
    </row>
    <row r="13" spans="1:19" ht="36" x14ac:dyDescent="0.3">
      <c r="A13" s="2" t="s">
        <v>11</v>
      </c>
      <c r="B13" s="37"/>
      <c r="C13" s="60"/>
      <c r="D13" s="21">
        <v>0.2</v>
      </c>
      <c r="E13" s="21">
        <v>0.2</v>
      </c>
      <c r="F13" s="21">
        <v>0.2</v>
      </c>
      <c r="G13" s="21">
        <v>0.2</v>
      </c>
      <c r="H13" s="17" t="s">
        <v>12</v>
      </c>
      <c r="I13" s="17" t="s">
        <v>12</v>
      </c>
      <c r="J13" s="17" t="s">
        <v>12</v>
      </c>
      <c r="K13" s="17" t="s">
        <v>12</v>
      </c>
      <c r="L13" s="21">
        <v>0.2</v>
      </c>
      <c r="M13" s="81"/>
      <c r="N13" s="82"/>
      <c r="O13" s="83"/>
      <c r="P13" s="86"/>
      <c r="Q13" s="86"/>
      <c r="R13" s="91"/>
      <c r="S13" s="92"/>
    </row>
    <row r="14" spans="1:19" ht="244.2" customHeight="1" x14ac:dyDescent="0.3">
      <c r="A14" s="2" t="s">
        <v>19</v>
      </c>
      <c r="B14" s="38"/>
      <c r="C14" s="61"/>
      <c r="D14" s="22">
        <v>12160</v>
      </c>
      <c r="E14" s="22">
        <v>14713</v>
      </c>
      <c r="F14" s="22">
        <v>13376</v>
      </c>
      <c r="G14" s="22">
        <v>13200</v>
      </c>
      <c r="H14" s="7">
        <f>_xlfn.STDEV.S(D14,E14,G14)/J14*100</f>
        <v>9.6108231657759511</v>
      </c>
      <c r="I14" s="15">
        <f>(MAX(D14:G14)*100/MIN(D14:G14))-100</f>
        <v>20.995065789473685</v>
      </c>
      <c r="J14" s="5">
        <f>ROUND((D14+E14+G14)/3,2)</f>
        <v>13357.67</v>
      </c>
      <c r="K14" s="20">
        <v>32</v>
      </c>
      <c r="L14" s="5">
        <f>J14*D15*K14</f>
        <v>427445.44</v>
      </c>
      <c r="M14" s="74" t="s">
        <v>39</v>
      </c>
      <c r="N14" s="74"/>
      <c r="O14" s="74"/>
      <c r="P14" s="20" t="s">
        <v>40</v>
      </c>
      <c r="Q14" s="20" t="s">
        <v>41</v>
      </c>
      <c r="R14" s="71">
        <v>7.3200000000000001E-2</v>
      </c>
      <c r="S14" s="71"/>
    </row>
    <row r="15" spans="1:19" ht="18" x14ac:dyDescent="0.35">
      <c r="A15" s="2" t="s">
        <v>17</v>
      </c>
      <c r="B15" s="17"/>
      <c r="C15" s="17"/>
      <c r="D15" s="39">
        <v>1</v>
      </c>
      <c r="E15" s="40"/>
      <c r="F15" s="40"/>
      <c r="G15" s="41"/>
      <c r="H15" s="17" t="s">
        <v>12</v>
      </c>
      <c r="I15" s="17" t="s">
        <v>12</v>
      </c>
      <c r="J15" s="17" t="s">
        <v>12</v>
      </c>
      <c r="K15" s="17" t="s">
        <v>12</v>
      </c>
      <c r="L15" s="17" t="s">
        <v>12</v>
      </c>
      <c r="M15" s="31"/>
      <c r="N15" s="32"/>
      <c r="O15" s="33"/>
      <c r="P15" s="30"/>
      <c r="Q15" s="30"/>
      <c r="R15" s="31"/>
      <c r="S15" s="33"/>
    </row>
    <row r="16" spans="1:19" ht="56.55" customHeight="1" x14ac:dyDescent="0.3">
      <c r="A16" s="2" t="s">
        <v>8</v>
      </c>
      <c r="B16" s="36" t="s">
        <v>27</v>
      </c>
      <c r="C16" s="59" t="s">
        <v>49</v>
      </c>
      <c r="D16" s="3">
        <f>D19-D17</f>
        <v>8333.3333333333339</v>
      </c>
      <c r="E16" s="3">
        <f t="shared" ref="E16:F16" si="2">E19-E17</f>
        <v>10083.333333333334</v>
      </c>
      <c r="F16" s="3">
        <f t="shared" si="2"/>
        <v>9166.6666666666661</v>
      </c>
      <c r="G16" s="3">
        <f>G19</f>
        <v>11000</v>
      </c>
      <c r="H16" s="17" t="s">
        <v>12</v>
      </c>
      <c r="I16" s="17" t="s">
        <v>12</v>
      </c>
      <c r="J16" s="4">
        <f>ROUND((D16+E16+G16)/3,2)</f>
        <v>9805.56</v>
      </c>
      <c r="K16" s="17" t="s">
        <v>12</v>
      </c>
      <c r="L16" s="28">
        <f t="shared" ref="L16" si="3">L19-L17</f>
        <v>73555.533333333326</v>
      </c>
      <c r="M16" s="93" t="s">
        <v>42</v>
      </c>
      <c r="N16" s="94"/>
      <c r="O16" s="95"/>
      <c r="P16" s="102" t="s">
        <v>43</v>
      </c>
      <c r="Q16" s="102" t="s">
        <v>44</v>
      </c>
      <c r="R16" s="105">
        <v>0.1018</v>
      </c>
      <c r="S16" s="106"/>
    </row>
    <row r="17" spans="1:19" ht="54" x14ac:dyDescent="0.3">
      <c r="A17" s="2" t="s">
        <v>9</v>
      </c>
      <c r="B17" s="37"/>
      <c r="C17" s="60"/>
      <c r="D17" s="27">
        <f>D19*D18/(100%+D18)</f>
        <v>1666.6666666666667</v>
      </c>
      <c r="E17" s="27">
        <f>E19*E18/(100%+E18)</f>
        <v>2016.6666666666667</v>
      </c>
      <c r="F17" s="27">
        <f>F19*F18/(100%+F18)</f>
        <v>1833.3333333333335</v>
      </c>
      <c r="G17" s="27">
        <f>G19*G18/(100%+G18)</f>
        <v>1833.3333333333335</v>
      </c>
      <c r="H17" s="17" t="s">
        <v>12</v>
      </c>
      <c r="I17" s="17" t="s">
        <v>12</v>
      </c>
      <c r="J17" s="5">
        <f>J19-J16</f>
        <v>1227.7700000000004</v>
      </c>
      <c r="K17" s="17" t="s">
        <v>12</v>
      </c>
      <c r="L17" s="27">
        <f>L19*L18/(100%+L18)</f>
        <v>14711.106666666668</v>
      </c>
      <c r="M17" s="96"/>
      <c r="N17" s="97"/>
      <c r="O17" s="98"/>
      <c r="P17" s="103"/>
      <c r="Q17" s="103"/>
      <c r="R17" s="107"/>
      <c r="S17" s="108"/>
    </row>
    <row r="18" spans="1:19" ht="36" x14ac:dyDescent="0.3">
      <c r="A18" s="2" t="s">
        <v>11</v>
      </c>
      <c r="B18" s="37"/>
      <c r="C18" s="60"/>
      <c r="D18" s="21">
        <v>0.2</v>
      </c>
      <c r="E18" s="21">
        <v>0.2</v>
      </c>
      <c r="F18" s="21">
        <v>0.2</v>
      </c>
      <c r="G18" s="26">
        <v>0.2</v>
      </c>
      <c r="H18" s="17" t="s">
        <v>12</v>
      </c>
      <c r="I18" s="17" t="s">
        <v>12</v>
      </c>
      <c r="J18" s="17" t="s">
        <v>12</v>
      </c>
      <c r="K18" s="17" t="s">
        <v>12</v>
      </c>
      <c r="L18" s="26">
        <v>0.2</v>
      </c>
      <c r="M18" s="96"/>
      <c r="N18" s="97"/>
      <c r="O18" s="98"/>
      <c r="P18" s="103"/>
      <c r="Q18" s="103"/>
      <c r="R18" s="107"/>
      <c r="S18" s="108"/>
    </row>
    <row r="19" spans="1:19" ht="84.6" customHeight="1" x14ac:dyDescent="0.3">
      <c r="A19" s="2" t="s">
        <v>19</v>
      </c>
      <c r="B19" s="38"/>
      <c r="C19" s="61"/>
      <c r="D19" s="22">
        <v>10000</v>
      </c>
      <c r="E19" s="22">
        <v>12100</v>
      </c>
      <c r="F19" s="22">
        <v>11000</v>
      </c>
      <c r="G19" s="22">
        <v>11000</v>
      </c>
      <c r="H19" s="7">
        <f>_xlfn.STDEV.S(D19,E19,G19)/J19*100</f>
        <v>9.5202151158285737</v>
      </c>
      <c r="I19" s="15">
        <f>(MAX(D19:G19)*100/MIN(D19:G19))-100</f>
        <v>21</v>
      </c>
      <c r="J19" s="5">
        <f>ROUND((D19+E19+G19)/3,2)</f>
        <v>11033.33</v>
      </c>
      <c r="K19" s="20">
        <v>8</v>
      </c>
      <c r="L19" s="5">
        <f>J19*D20*K19</f>
        <v>88266.64</v>
      </c>
      <c r="M19" s="99"/>
      <c r="N19" s="100"/>
      <c r="O19" s="101"/>
      <c r="P19" s="104"/>
      <c r="Q19" s="104"/>
      <c r="R19" s="109"/>
      <c r="S19" s="110"/>
    </row>
    <row r="20" spans="1:19" ht="18" x14ac:dyDescent="0.35">
      <c r="A20" s="2" t="s">
        <v>17</v>
      </c>
      <c r="B20" s="17"/>
      <c r="C20" s="17"/>
      <c r="D20" s="70">
        <v>1</v>
      </c>
      <c r="E20" s="70"/>
      <c r="F20" s="70"/>
      <c r="G20" s="70"/>
      <c r="H20" s="17"/>
      <c r="I20" s="17"/>
      <c r="J20" s="17"/>
      <c r="K20" s="17"/>
      <c r="L20" s="17"/>
      <c r="M20" s="31"/>
      <c r="N20" s="32"/>
      <c r="O20" s="33"/>
      <c r="P20" s="30"/>
      <c r="Q20" s="30"/>
      <c r="R20" s="31"/>
      <c r="S20" s="33"/>
    </row>
    <row r="21" spans="1:19" s="23" customFormat="1" ht="167.25" customHeight="1" x14ac:dyDescent="0.3">
      <c r="A21" s="2" t="s">
        <v>13</v>
      </c>
      <c r="B21" s="17" t="s">
        <v>12</v>
      </c>
      <c r="C21" s="17" t="s">
        <v>12</v>
      </c>
      <c r="D21" s="17" t="s">
        <v>12</v>
      </c>
      <c r="E21" s="17" t="s">
        <v>12</v>
      </c>
      <c r="F21" s="17" t="s">
        <v>12</v>
      </c>
      <c r="G21" s="17" t="s">
        <v>12</v>
      </c>
      <c r="H21" s="17" t="s">
        <v>12</v>
      </c>
      <c r="I21" s="17" t="s">
        <v>12</v>
      </c>
      <c r="J21" s="17" t="s">
        <v>12</v>
      </c>
      <c r="K21" s="17" t="s">
        <v>12</v>
      </c>
      <c r="L21" s="28">
        <f>L24-L22</f>
        <v>429760.06666666665</v>
      </c>
      <c r="M21" s="111" t="s">
        <v>33</v>
      </c>
      <c r="N21" s="112"/>
      <c r="O21" s="113"/>
      <c r="P21" s="102" t="s">
        <v>45</v>
      </c>
      <c r="Q21" s="102" t="s">
        <v>46</v>
      </c>
      <c r="R21" s="105">
        <v>7.8100000000000003E-2</v>
      </c>
      <c r="S21" s="106"/>
    </row>
    <row r="22" spans="1:19" s="23" customFormat="1" ht="66" customHeight="1" x14ac:dyDescent="0.3">
      <c r="A22" s="2" t="s">
        <v>9</v>
      </c>
      <c r="B22" s="17" t="s">
        <v>12</v>
      </c>
      <c r="C22" s="17" t="s">
        <v>12</v>
      </c>
      <c r="D22" s="17" t="s">
        <v>12</v>
      </c>
      <c r="E22" s="17" t="s">
        <v>12</v>
      </c>
      <c r="F22" s="17" t="s">
        <v>12</v>
      </c>
      <c r="G22" s="17" t="s">
        <v>12</v>
      </c>
      <c r="H22" s="17" t="s">
        <v>12</v>
      </c>
      <c r="I22" s="17" t="s">
        <v>12</v>
      </c>
      <c r="J22" s="17" t="s">
        <v>12</v>
      </c>
      <c r="K22" s="17" t="s">
        <v>12</v>
      </c>
      <c r="L22" s="27">
        <f>L24*L23/(100%+L23)</f>
        <v>85952.013333333351</v>
      </c>
      <c r="M22" s="114"/>
      <c r="N22" s="115"/>
      <c r="O22" s="116"/>
      <c r="P22" s="103"/>
      <c r="Q22" s="103"/>
      <c r="R22" s="107"/>
      <c r="S22" s="108"/>
    </row>
    <row r="23" spans="1:19" s="23" customFormat="1" ht="50.25" customHeight="1" x14ac:dyDescent="0.3">
      <c r="A23" s="2" t="s">
        <v>11</v>
      </c>
      <c r="B23" s="17" t="s">
        <v>12</v>
      </c>
      <c r="C23" s="17" t="s">
        <v>12</v>
      </c>
      <c r="D23" s="6" t="s">
        <v>12</v>
      </c>
      <c r="E23" s="6" t="s">
        <v>12</v>
      </c>
      <c r="F23" s="6" t="s">
        <v>12</v>
      </c>
      <c r="G23" s="6" t="s">
        <v>12</v>
      </c>
      <c r="H23" s="17" t="s">
        <v>12</v>
      </c>
      <c r="I23" s="17" t="s">
        <v>12</v>
      </c>
      <c r="J23" s="17" t="s">
        <v>12</v>
      </c>
      <c r="K23" s="17" t="s">
        <v>12</v>
      </c>
      <c r="L23" s="21">
        <v>0.2</v>
      </c>
      <c r="M23" s="114"/>
      <c r="N23" s="115"/>
      <c r="O23" s="116"/>
      <c r="P23" s="103"/>
      <c r="Q23" s="103"/>
      <c r="R23" s="107"/>
      <c r="S23" s="108"/>
    </row>
    <row r="24" spans="1:19" s="23" customFormat="1" ht="155.25" customHeight="1" x14ac:dyDescent="0.3">
      <c r="A24" s="2" t="s">
        <v>18</v>
      </c>
      <c r="B24" s="17" t="s">
        <v>12</v>
      </c>
      <c r="C24" s="17" t="s">
        <v>12</v>
      </c>
      <c r="D24" s="17" t="s">
        <v>12</v>
      </c>
      <c r="E24" s="17" t="s">
        <v>12</v>
      </c>
      <c r="F24" s="17" t="s">
        <v>12</v>
      </c>
      <c r="G24" s="17" t="s">
        <v>12</v>
      </c>
      <c r="H24" s="17" t="s">
        <v>12</v>
      </c>
      <c r="I24" s="17" t="s">
        <v>12</v>
      </c>
      <c r="J24" s="17" t="s">
        <v>12</v>
      </c>
      <c r="K24" s="17" t="s">
        <v>12</v>
      </c>
      <c r="L24" s="29">
        <f>SUMIF(A11:A26,"Цена за единицу работы, услуги с учетом налога на добавленную стоимость",L11:L26)</f>
        <v>515712.08</v>
      </c>
      <c r="M24" s="114"/>
      <c r="N24" s="115"/>
      <c r="O24" s="116"/>
      <c r="P24" s="103"/>
      <c r="Q24" s="103"/>
      <c r="R24" s="107"/>
      <c r="S24" s="108"/>
    </row>
    <row r="25" spans="1:19" ht="30" customHeight="1" x14ac:dyDescent="0.3">
      <c r="A25" s="24" t="s">
        <v>5</v>
      </c>
      <c r="B25" s="8" t="s">
        <v>12</v>
      </c>
      <c r="C25" s="8" t="s">
        <v>12</v>
      </c>
      <c r="D25" s="16">
        <v>45946</v>
      </c>
      <c r="E25" s="16">
        <v>45950</v>
      </c>
      <c r="F25" s="16">
        <v>45950</v>
      </c>
      <c r="G25" s="16">
        <v>45952</v>
      </c>
      <c r="H25" s="17" t="s">
        <v>12</v>
      </c>
      <c r="I25" s="17" t="s">
        <v>12</v>
      </c>
      <c r="J25" s="4" t="s">
        <v>12</v>
      </c>
      <c r="K25" s="25" t="s">
        <v>12</v>
      </c>
      <c r="L25" s="17" t="s">
        <v>12</v>
      </c>
      <c r="M25" s="114"/>
      <c r="N25" s="115"/>
      <c r="O25" s="116"/>
      <c r="P25" s="103"/>
      <c r="Q25" s="103"/>
      <c r="R25" s="107"/>
      <c r="S25" s="108"/>
    </row>
    <row r="26" spans="1:19" ht="33" customHeight="1" x14ac:dyDescent="0.3">
      <c r="A26" s="24" t="s">
        <v>6</v>
      </c>
      <c r="B26" s="17" t="s">
        <v>12</v>
      </c>
      <c r="C26" s="17" t="s">
        <v>12</v>
      </c>
      <c r="D26" s="16">
        <v>46053</v>
      </c>
      <c r="E26" s="16">
        <v>46053</v>
      </c>
      <c r="F26" s="16">
        <v>46053</v>
      </c>
      <c r="G26" s="16">
        <v>46053</v>
      </c>
      <c r="H26" s="17" t="s">
        <v>12</v>
      </c>
      <c r="I26" s="17" t="s">
        <v>12</v>
      </c>
      <c r="J26" s="17" t="s">
        <v>12</v>
      </c>
      <c r="K26" s="17" t="s">
        <v>12</v>
      </c>
      <c r="L26" s="17" t="s">
        <v>12</v>
      </c>
      <c r="M26" s="117"/>
      <c r="N26" s="118"/>
      <c r="O26" s="119"/>
      <c r="P26" s="104"/>
      <c r="Q26" s="104"/>
      <c r="R26" s="109"/>
      <c r="S26" s="110"/>
    </row>
    <row r="27" spans="1:19" ht="68.400000000000006" customHeight="1" x14ac:dyDescent="0.3">
      <c r="A27" s="67" t="s">
        <v>34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8"/>
    </row>
    <row r="28" spans="1:19" ht="51.6" customHeight="1" x14ac:dyDescent="0.35">
      <c r="A28" s="44" t="s">
        <v>29</v>
      </c>
      <c r="B28" s="44"/>
      <c r="C28" s="44"/>
      <c r="D28" s="44"/>
      <c r="E28" s="44"/>
      <c r="F28" s="44"/>
      <c r="G28" s="44"/>
      <c r="H28" s="44"/>
      <c r="I28" s="66"/>
      <c r="J28" s="66"/>
      <c r="K28" s="69" t="s">
        <v>30</v>
      </c>
      <c r="L28" s="69"/>
      <c r="M28" s="9"/>
      <c r="N28" s="9"/>
    </row>
    <row r="29" spans="1:19" ht="27.75" customHeight="1" x14ac:dyDescent="0.35">
      <c r="A29" s="65" t="s">
        <v>47</v>
      </c>
      <c r="B29" s="65"/>
      <c r="C29" s="65"/>
      <c r="D29" s="65"/>
      <c r="E29" s="65"/>
      <c r="F29" s="65"/>
      <c r="G29" s="65"/>
      <c r="H29" s="65"/>
      <c r="I29" s="10"/>
      <c r="J29" s="10"/>
      <c r="K29" s="11"/>
      <c r="L29" s="11"/>
    </row>
    <row r="31" spans="1:19" x14ac:dyDescent="0.3">
      <c r="A31" s="12"/>
      <c r="D31" s="13"/>
    </row>
  </sheetData>
  <mergeCells count="46">
    <mergeCell ref="M21:O26"/>
    <mergeCell ref="P21:P26"/>
    <mergeCell ref="Q21:Q26"/>
    <mergeCell ref="R21:S26"/>
    <mergeCell ref="P16:P19"/>
    <mergeCell ref="Q16:Q19"/>
    <mergeCell ref="R16:S19"/>
    <mergeCell ref="M6:S10"/>
    <mergeCell ref="M14:O14"/>
    <mergeCell ref="R14:S14"/>
    <mergeCell ref="M11:O13"/>
    <mergeCell ref="P11:P13"/>
    <mergeCell ref="Q11:Q13"/>
    <mergeCell ref="R11:S13"/>
    <mergeCell ref="M16:O19"/>
    <mergeCell ref="C11:C14"/>
    <mergeCell ref="B16:B19"/>
    <mergeCell ref="D20:G20"/>
    <mergeCell ref="C16:C19"/>
    <mergeCell ref="A29:H29"/>
    <mergeCell ref="A28:H28"/>
    <mergeCell ref="I28:J28"/>
    <mergeCell ref="A27:L27"/>
    <mergeCell ref="K28:L28"/>
    <mergeCell ref="C6:C9"/>
    <mergeCell ref="H8:H9"/>
    <mergeCell ref="I8:I9"/>
    <mergeCell ref="J7:J9"/>
    <mergeCell ref="K6:K9"/>
    <mergeCell ref="M15:O15"/>
    <mergeCell ref="H1:L1"/>
    <mergeCell ref="A2:L2"/>
    <mergeCell ref="B11:B14"/>
    <mergeCell ref="D15:G15"/>
    <mergeCell ref="A3:L3"/>
    <mergeCell ref="A4:L4"/>
    <mergeCell ref="D7:G8"/>
    <mergeCell ref="D6:G6"/>
    <mergeCell ref="H6:I7"/>
    <mergeCell ref="H5:L5"/>
    <mergeCell ref="A6:A9"/>
    <mergeCell ref="B6:B9"/>
    <mergeCell ref="L6:L9"/>
    <mergeCell ref="R15:S15"/>
    <mergeCell ref="R20:S20"/>
    <mergeCell ref="M20:O20"/>
  </mergeCells>
  <pageMargins left="0.23622047244094491" right="0.23622047244094491" top="0.74803149606299213" bottom="0.74803149606299213" header="0.31496062992125984" footer="0.31496062992125984"/>
  <pageSetup paperSize="9" scale="36" orientation="landscape" r:id="rId1"/>
  <colBreaks count="1" manualBreakCount="1">
    <brk id="19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</cp:lastModifiedBy>
  <cp:lastPrinted>2023-08-25T13:56:54Z</cp:lastPrinted>
  <dcterms:created xsi:type="dcterms:W3CDTF">2015-08-07T14:00:00Z</dcterms:created>
  <dcterms:modified xsi:type="dcterms:W3CDTF">2025-11-14T11:29:37Z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